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6cba5a5962d9b4bd/Documents/1-FILING/09- BODIES/9-1-Int/9-1-14-ISTA/ISTA TCOMs/BSC/Mixtures/"/>
    </mc:Choice>
  </mc:AlternateContent>
  <xr:revisionPtr revIDLastSave="4" documentId="8_{7DF77E9A-CD0D-4A3B-AA21-A37B8BA63D29}" xr6:coauthVersionLast="47" xr6:coauthVersionMax="47" xr10:uidLastSave="{EAEE61BD-CC0F-45BD-89B5-7FDED10BDCB9}"/>
  <bookViews>
    <workbookView xWindow="28680" yWindow="-120" windowWidth="29040" windowHeight="15720" xr2:uid="{00000000-000D-0000-FFFF-FFFF00000000}"/>
  </bookViews>
  <sheets>
    <sheet name="Chapter 18 Testing Seed Mixtur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  <c r="G53" i="1" l="1"/>
  <c r="G54" i="1"/>
  <c r="G55" i="1"/>
  <c r="G56" i="1"/>
  <c r="G57" i="1"/>
  <c r="G58" i="1"/>
  <c r="G59" i="1"/>
  <c r="G60" i="1"/>
  <c r="G61" i="1"/>
  <c r="G62" i="1"/>
  <c r="G63" i="1"/>
  <c r="G64" i="1"/>
  <c r="G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52" i="1"/>
  <c r="F12" i="1"/>
  <c r="F13" i="1"/>
  <c r="F14" i="1"/>
  <c r="F15" i="1"/>
  <c r="F16" i="1"/>
  <c r="F17" i="1"/>
  <c r="G17" i="1" s="1"/>
  <c r="F18" i="1"/>
  <c r="G18" i="1" s="1"/>
  <c r="F19" i="1"/>
  <c r="G19" i="1" s="1"/>
  <c r="F20" i="1"/>
  <c r="G20" i="1" s="1"/>
  <c r="F11" i="1"/>
  <c r="F41" i="1"/>
  <c r="F42" i="1"/>
  <c r="G42" i="1" s="1"/>
  <c r="F43" i="1"/>
  <c r="G43" i="1" s="1"/>
  <c r="F44" i="1"/>
  <c r="G44" i="1" s="1"/>
  <c r="F40" i="1"/>
  <c r="F30" i="1"/>
  <c r="F31" i="1"/>
  <c r="F32" i="1"/>
  <c r="F33" i="1"/>
  <c r="G33" i="1" s="1"/>
  <c r="F34" i="1"/>
  <c r="G34" i="1" s="1"/>
  <c r="F35" i="1"/>
  <c r="G35" i="1" s="1"/>
  <c r="F36" i="1"/>
  <c r="G36" i="1" s="1"/>
  <c r="F29" i="1"/>
  <c r="G14" i="1" l="1"/>
  <c r="G16" i="1"/>
  <c r="G15" i="1"/>
  <c r="G13" i="1"/>
  <c r="G12" i="1"/>
  <c r="G11" i="1"/>
  <c r="F46" i="1"/>
  <c r="G41" i="1" s="1"/>
  <c r="G31" i="1" l="1"/>
  <c r="G30" i="1"/>
  <c r="G40" i="1"/>
  <c r="G29" i="1"/>
  <c r="G32" i="1"/>
  <c r="G45" i="1" l="1"/>
  <c r="D68" i="1"/>
  <c r="E67" i="1" s="1"/>
  <c r="D46" i="1"/>
  <c r="G68" i="1" l="1"/>
  <c r="F68" i="1"/>
  <c r="E58" i="1"/>
  <c r="E66" i="1"/>
  <c r="G21" i="1"/>
  <c r="G47" i="1"/>
  <c r="G23" i="1" l="1"/>
  <c r="E68" i="1"/>
</calcChain>
</file>

<file path=xl/sharedStrings.xml><?xml version="1.0" encoding="utf-8"?>
<sst xmlns="http://schemas.openxmlformats.org/spreadsheetml/2006/main" count="80" uniqueCount="44">
  <si>
    <t>A</t>
  </si>
  <si>
    <t>B</t>
  </si>
  <si>
    <t>C</t>
  </si>
  <si>
    <t>D</t>
  </si>
  <si>
    <t>Component</t>
  </si>
  <si>
    <t>Declaration (%)</t>
  </si>
  <si>
    <t>Weight of the submitted sample</t>
  </si>
  <si>
    <t>E</t>
  </si>
  <si>
    <t>sum</t>
  </si>
  <si>
    <t>-</t>
  </si>
  <si>
    <t>Sum</t>
  </si>
  <si>
    <t>estimated TSW (g)</t>
  </si>
  <si>
    <t>Weight contribution (g)</t>
  </si>
  <si>
    <t>F</t>
  </si>
  <si>
    <t>Weight (g)</t>
  </si>
  <si>
    <t>Other seed</t>
  </si>
  <si>
    <t>Inert matter</t>
  </si>
  <si>
    <t>Purity (%)</t>
  </si>
  <si>
    <t>Mixture Composition (%), inert material excluded</t>
  </si>
  <si>
    <t>Mixture Composition (%), inert material included</t>
  </si>
  <si>
    <t>G</t>
  </si>
  <si>
    <t>H</t>
  </si>
  <si>
    <t>I</t>
  </si>
  <si>
    <t>J</t>
  </si>
  <si>
    <t>K (inert material)</t>
  </si>
  <si>
    <t>K</t>
  </si>
  <si>
    <t>L</t>
  </si>
  <si>
    <t>M</t>
  </si>
  <si>
    <t>Weight of the purity working sample (g)</t>
  </si>
  <si>
    <t>Factor</t>
  </si>
  <si>
    <t>Estimated TSW (g)</t>
  </si>
  <si>
    <t>N (inert material)</t>
  </si>
  <si>
    <t>Use only the yellow boxes for data entry.</t>
  </si>
  <si>
    <t xml:space="preserve">Existing data are examples. Replace them by your own data. </t>
  </si>
  <si>
    <t>The following tables provide help in calculating sample weights and reporting results.</t>
  </si>
  <si>
    <t>Always check the current ISTA Rules for the procedures that must be followed.</t>
  </si>
  <si>
    <t>When % components are declared</t>
  </si>
  <si>
    <r>
      <rPr>
        <b/>
        <sz val="14"/>
        <color theme="1"/>
        <rFont val="Calibri"/>
        <family val="2"/>
        <scheme val="minor"/>
      </rPr>
      <t>Size of the submitted sample</t>
    </r>
    <r>
      <rPr>
        <b/>
        <sz val="16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(also see ISTA Rules 18.3.1)</t>
    </r>
  </si>
  <si>
    <r>
      <rPr>
        <b/>
        <sz val="14"/>
        <color theme="1"/>
        <rFont val="Calibri"/>
        <family val="2"/>
        <scheme val="minor"/>
      </rPr>
      <t>Size of the purity working sample</t>
    </r>
    <r>
      <rPr>
        <b/>
        <sz val="16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(also see ISTA Rules 18.4.1)</t>
    </r>
  </si>
  <si>
    <t>Components listed in Table 2C</t>
  </si>
  <si>
    <t>Components not listed in Table 2C</t>
  </si>
  <si>
    <t>ISTA Rules Chapter 18: Testing seed mixtures                                         when % components are declared</t>
  </si>
  <si>
    <t>Weight from Table 2C (g)</t>
  </si>
  <si>
    <r>
      <rPr>
        <b/>
        <sz val="14"/>
        <color theme="1"/>
        <rFont val="Calibri"/>
        <family val="2"/>
        <scheme val="minor"/>
      </rPr>
      <t xml:space="preserve"> Results of the purity/component analysis</t>
    </r>
    <r>
      <rPr>
        <b/>
        <sz val="16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(also see ISTA Rules 18.9.1)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</si>
</sst>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theme="5" tint="-0.24994659260841701"/>
      </left>
      <right/>
      <top style="thick">
        <color theme="5" tint="-0.24994659260841701"/>
      </top>
      <bottom/>
      <diagonal/>
    </border>
    <border>
      <left/>
      <right/>
      <top style="thick">
        <color theme="5" tint="-0.24994659260841701"/>
      </top>
      <bottom/>
      <diagonal/>
    </border>
    <border>
      <left/>
      <right style="thick">
        <color theme="5" tint="-0.24994659260841701"/>
      </right>
      <top style="thick">
        <color theme="5" tint="-0.24994659260841701"/>
      </top>
      <bottom/>
      <diagonal/>
    </border>
    <border>
      <left style="thick">
        <color theme="5" tint="-0.24994659260841701"/>
      </left>
      <right/>
      <top/>
      <bottom/>
      <diagonal/>
    </border>
    <border>
      <left/>
      <right style="thick">
        <color theme="5" tint="-0.24994659260841701"/>
      </right>
      <top/>
      <bottom/>
      <diagonal/>
    </border>
    <border>
      <left style="thick">
        <color theme="5" tint="-0.24994659260841701"/>
      </left>
      <right/>
      <top/>
      <bottom style="thick">
        <color theme="5" tint="-0.24994659260841701"/>
      </bottom>
      <diagonal/>
    </border>
    <border>
      <left/>
      <right/>
      <top/>
      <bottom style="thick">
        <color theme="5" tint="-0.24994659260841701"/>
      </bottom>
      <diagonal/>
    </border>
    <border>
      <left/>
      <right style="thick">
        <color theme="5" tint="-0.24994659260841701"/>
      </right>
      <top/>
      <bottom style="thick">
        <color theme="5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ck">
        <color theme="5" tint="-0.24994659260841701"/>
      </top>
      <bottom style="medium">
        <color indexed="64"/>
      </bottom>
      <diagonal/>
    </border>
    <border>
      <left style="thick">
        <color theme="5" tint="-0.24994659260841701"/>
      </left>
      <right/>
      <top style="thick">
        <color theme="5" tint="-0.24994659260841701"/>
      </top>
      <bottom style="medium">
        <color theme="5" tint="-0.24994659260841701"/>
      </bottom>
      <diagonal/>
    </border>
    <border>
      <left/>
      <right/>
      <top style="thick">
        <color theme="5" tint="-0.24994659260841701"/>
      </top>
      <bottom style="medium">
        <color theme="5" tint="-0.24994659260841701"/>
      </bottom>
      <diagonal/>
    </border>
    <border>
      <left/>
      <right style="thick">
        <color theme="5" tint="-0.24994659260841701"/>
      </right>
      <top style="thick">
        <color theme="5" tint="-0.24994659260841701"/>
      </top>
      <bottom style="medium">
        <color theme="5" tint="-0.2499465926084170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0" borderId="0" xfId="0" applyProtection="1">
      <protection locked="0"/>
    </xf>
    <xf numFmtId="0" fontId="0" fillId="0" borderId="16" xfId="0" applyBorder="1" applyProtection="1"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3" borderId="7" xfId="0" applyFill="1" applyBorder="1" applyAlignment="1" applyProtection="1">
      <alignment horizontal="center" vertical="center"/>
      <protection locked="0"/>
    </xf>
    <xf numFmtId="0" fontId="0" fillId="3" borderId="26" xfId="0" applyFill="1" applyBorder="1" applyAlignment="1" applyProtection="1">
      <alignment horizontal="center" vertical="center"/>
      <protection locked="0"/>
    </xf>
    <xf numFmtId="0" fontId="0" fillId="0" borderId="26" xfId="0" quotePrefix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vertical="center"/>
      <protection locked="0"/>
    </xf>
    <xf numFmtId="0" fontId="1" fillId="2" borderId="9" xfId="0" applyFont="1" applyFill="1" applyBorder="1" applyAlignment="1" applyProtection="1">
      <alignment vertical="center"/>
      <protection locked="0"/>
    </xf>
    <xf numFmtId="2" fontId="0" fillId="0" borderId="0" xfId="0" applyNumberFormat="1" applyProtection="1">
      <protection locked="0"/>
    </xf>
    <xf numFmtId="0" fontId="0" fillId="4" borderId="26" xfId="0" quotePrefix="1" applyFill="1" applyBorder="1" applyAlignment="1" applyProtection="1">
      <alignment horizontal="center" vertical="center"/>
      <protection locked="0"/>
    </xf>
    <xf numFmtId="165" fontId="0" fillId="3" borderId="31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165" fontId="0" fillId="3" borderId="33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165" fontId="0" fillId="3" borderId="26" xfId="0" applyNumberFormat="1" applyFill="1" applyBorder="1" applyAlignment="1" applyProtection="1">
      <alignment horizontal="center" vertical="center"/>
      <protection locked="0"/>
    </xf>
    <xf numFmtId="0" fontId="0" fillId="0" borderId="32" xfId="0" quotePrefix="1" applyBorder="1" applyAlignment="1" applyProtection="1">
      <alignment horizontal="center"/>
      <protection locked="0"/>
    </xf>
    <xf numFmtId="165" fontId="0" fillId="3" borderId="29" xfId="0" applyNumberFormat="1" applyFill="1" applyBorder="1" applyAlignment="1" applyProtection="1">
      <alignment horizontal="center" vertical="center"/>
      <protection locked="0"/>
    </xf>
    <xf numFmtId="2" fontId="0" fillId="2" borderId="36" xfId="0" quotePrefix="1" applyNumberFormat="1" applyFill="1" applyBorder="1" applyAlignment="1" applyProtection="1">
      <alignment horizontal="center"/>
      <protection locked="0"/>
    </xf>
    <xf numFmtId="2" fontId="0" fillId="2" borderId="27" xfId="0" quotePrefix="1" applyNumberFormat="1" applyFill="1" applyBorder="1" applyAlignment="1" applyProtection="1">
      <alignment horizontal="center"/>
      <protection locked="0"/>
    </xf>
    <xf numFmtId="0" fontId="0" fillId="0" borderId="12" xfId="0" applyBorder="1"/>
    <xf numFmtId="0" fontId="3" fillId="0" borderId="13" xfId="0" applyFont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0" fillId="0" borderId="16" xfId="0" applyBorder="1"/>
    <xf numFmtId="0" fontId="1" fillId="0" borderId="2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2" borderId="3" xfId="0" applyFont="1" applyFill="1" applyBorder="1" applyAlignment="1">
      <alignment vertical="center"/>
    </xf>
    <xf numFmtId="0" fontId="0" fillId="0" borderId="17" xfId="0" applyBorder="1"/>
    <xf numFmtId="0" fontId="0" fillId="0" borderId="18" xfId="0" applyBorder="1"/>
    <xf numFmtId="166" fontId="0" fillId="0" borderId="24" xfId="0" applyNumberFormat="1" applyBorder="1" applyAlignment="1">
      <alignment horizontal="center"/>
    </xf>
    <xf numFmtId="164" fontId="0" fillId="0" borderId="27" xfId="0" applyNumberFormat="1" applyBorder="1" applyAlignment="1">
      <alignment horizontal="center"/>
    </xf>
    <xf numFmtId="0" fontId="0" fillId="4" borderId="10" xfId="0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164" fontId="1" fillId="2" borderId="2" xfId="0" applyNumberFormat="1" applyFont="1" applyFill="1" applyBorder="1" applyAlignment="1">
      <alignment horizontal="center" vertical="center"/>
    </xf>
    <xf numFmtId="0" fontId="0" fillId="0" borderId="19" xfId="0" applyBorder="1"/>
    <xf numFmtId="0" fontId="0" fillId="0" borderId="0" xfId="0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1" fillId="0" borderId="38" xfId="0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/>
    </xf>
    <xf numFmtId="165" fontId="1" fillId="2" borderId="2" xfId="0" applyNumberFormat="1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165" fontId="1" fillId="4" borderId="5" xfId="0" applyNumberFormat="1" applyFont="1" applyFill="1" applyBorder="1" applyAlignment="1">
      <alignment horizontal="center" vertical="center"/>
    </xf>
    <xf numFmtId="0" fontId="1" fillId="4" borderId="34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/>
    </xf>
    <xf numFmtId="2" fontId="0" fillId="2" borderId="24" xfId="0" applyNumberFormat="1" applyFill="1" applyBorder="1" applyAlignment="1">
      <alignment horizontal="center"/>
    </xf>
    <xf numFmtId="2" fontId="0" fillId="2" borderId="26" xfId="0" applyNumberFormat="1" applyFill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2" fontId="0" fillId="0" borderId="0" xfId="0" applyNumberFormat="1"/>
    <xf numFmtId="2" fontId="0" fillId="0" borderId="13" xfId="0" applyNumberFormat="1" applyBorder="1"/>
    <xf numFmtId="2" fontId="1" fillId="0" borderId="37" xfId="0" applyNumberFormat="1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2" fontId="0" fillId="0" borderId="32" xfId="0" quotePrefix="1" applyNumberFormat="1" applyBorder="1" applyAlignment="1">
      <alignment horizontal="center"/>
    </xf>
    <xf numFmtId="2" fontId="0" fillId="4" borderId="10" xfId="0" applyNumberFormat="1" applyFill="1" applyBorder="1" applyAlignment="1">
      <alignment horizontal="center" vertical="center"/>
    </xf>
    <xf numFmtId="2" fontId="1" fillId="2" borderId="9" xfId="0" applyNumberFormat="1" applyFont="1" applyFill="1" applyBorder="1" applyAlignment="1">
      <alignment vertical="center"/>
    </xf>
    <xf numFmtId="2" fontId="0" fillId="0" borderId="18" xfId="0" applyNumberFormat="1" applyBorder="1"/>
    <xf numFmtId="2" fontId="1" fillId="0" borderId="21" xfId="0" applyNumberFormat="1" applyFont="1" applyBorder="1" applyAlignment="1">
      <alignment horizontal="center" vertical="center" wrapText="1"/>
    </xf>
    <xf numFmtId="2" fontId="0" fillId="0" borderId="26" xfId="0" quotePrefix="1" applyNumberFormat="1" applyBorder="1" applyAlignment="1">
      <alignment horizontal="center" vertical="center"/>
    </xf>
    <xf numFmtId="2" fontId="0" fillId="4" borderId="2" xfId="0" applyNumberFormat="1" applyFill="1" applyBorder="1" applyAlignment="1">
      <alignment horizontal="center" vertical="center"/>
    </xf>
    <xf numFmtId="2" fontId="1" fillId="0" borderId="22" xfId="0" applyNumberFormat="1" applyFont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2" fontId="1" fillId="4" borderId="4" xfId="0" applyNumberFormat="1" applyFont="1" applyFill="1" applyBorder="1" applyAlignment="1">
      <alignment horizontal="center" vertical="center"/>
    </xf>
    <xf numFmtId="0" fontId="2" fillId="0" borderId="0" xfId="0" applyFont="1"/>
    <xf numFmtId="0" fontId="0" fillId="0" borderId="40" xfId="0" applyBorder="1"/>
    <xf numFmtId="0" fontId="3" fillId="0" borderId="41" xfId="0" applyFont="1" applyBorder="1"/>
    <xf numFmtId="0" fontId="0" fillId="0" borderId="41" xfId="0" applyBorder="1"/>
    <xf numFmtId="2" fontId="0" fillId="0" borderId="41" xfId="0" applyNumberFormat="1" applyBorder="1"/>
    <xf numFmtId="0" fontId="0" fillId="0" borderId="42" xfId="0" applyBorder="1"/>
    <xf numFmtId="2" fontId="0" fillId="0" borderId="7" xfId="0" applyNumberFormat="1" applyBorder="1" applyAlignment="1">
      <alignment horizontal="center" vertical="center"/>
    </xf>
    <xf numFmtId="166" fontId="0" fillId="0" borderId="43" xfId="0" applyNumberFormat="1" applyBorder="1" applyAlignment="1">
      <alignment horizontal="center"/>
    </xf>
    <xf numFmtId="0" fontId="1" fillId="0" borderId="35" xfId="0" applyFont="1" applyBorder="1" applyAlignment="1">
      <alignment horizontal="center" vertical="center" wrapText="1"/>
    </xf>
    <xf numFmtId="0" fontId="1" fillId="0" borderId="29" xfId="0" applyFont="1" applyBorder="1" applyAlignment="1" applyProtection="1">
      <alignment horizontal="center" vertical="center" wrapText="1"/>
      <protection locked="0"/>
    </xf>
    <xf numFmtId="2" fontId="1" fillId="0" borderId="29" xfId="0" applyNumberFormat="1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45" xfId="0" applyFont="1" applyBorder="1" applyAlignment="1">
      <alignment horizontal="left"/>
    </xf>
    <xf numFmtId="0" fontId="2" fillId="0" borderId="46" xfId="0" applyFont="1" applyBorder="1" applyAlignment="1">
      <alignment horizontal="left"/>
    </xf>
    <xf numFmtId="0" fontId="2" fillId="0" borderId="47" xfId="0" applyFont="1" applyBorder="1" applyAlignment="1">
      <alignment horizontal="left"/>
    </xf>
    <xf numFmtId="0" fontId="1" fillId="2" borderId="3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1" fillId="0" borderId="4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730250</xdr:colOff>
      <xdr:row>51</xdr:row>
      <xdr:rowOff>14111</xdr:rowOff>
    </xdr:from>
    <xdr:to>
      <xdr:col>4</xdr:col>
      <xdr:colOff>186972</xdr:colOff>
      <xdr:row>65</xdr:row>
      <xdr:rowOff>6349</xdr:rowOff>
    </xdr:to>
    <xdr:sp macro="" textlink="">
      <xdr:nvSpPr>
        <xdr:cNvPr id="2" name="Geschweifte Klammer recht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381250" y="10989028"/>
          <a:ext cx="218722" cy="2690988"/>
        </a:xfrm>
        <a:custGeom>
          <a:avLst/>
          <a:gdLst>
            <a:gd name="connsiteX0" fmla="*/ 0 w 218722"/>
            <a:gd name="connsiteY0" fmla="*/ 0 h 2690988"/>
            <a:gd name="connsiteX1" fmla="*/ 109361 w 218722"/>
            <a:gd name="connsiteY1" fmla="*/ 208925 h 2690988"/>
            <a:gd name="connsiteX2" fmla="*/ 109361 w 218722"/>
            <a:gd name="connsiteY2" fmla="*/ 1136569 h 2690988"/>
            <a:gd name="connsiteX3" fmla="*/ 218722 w 218722"/>
            <a:gd name="connsiteY3" fmla="*/ 1345494 h 2690988"/>
            <a:gd name="connsiteX4" fmla="*/ 109361 w 218722"/>
            <a:gd name="connsiteY4" fmla="*/ 1554419 h 2690988"/>
            <a:gd name="connsiteX5" fmla="*/ 109361 w 218722"/>
            <a:gd name="connsiteY5" fmla="*/ 2482063 h 2690988"/>
            <a:gd name="connsiteX6" fmla="*/ 0 w 218722"/>
            <a:gd name="connsiteY6" fmla="*/ 2690988 h 2690988"/>
            <a:gd name="connsiteX7" fmla="*/ 0 w 218722"/>
            <a:gd name="connsiteY7" fmla="*/ 0 h 2690988"/>
            <a:gd name="connsiteX0" fmla="*/ 0 w 218722"/>
            <a:gd name="connsiteY0" fmla="*/ 0 h 2690988"/>
            <a:gd name="connsiteX1" fmla="*/ 109361 w 218722"/>
            <a:gd name="connsiteY1" fmla="*/ 208925 h 2690988"/>
            <a:gd name="connsiteX2" fmla="*/ 109361 w 218722"/>
            <a:gd name="connsiteY2" fmla="*/ 1136569 h 2690988"/>
            <a:gd name="connsiteX3" fmla="*/ 218722 w 218722"/>
            <a:gd name="connsiteY3" fmla="*/ 1345494 h 2690988"/>
            <a:gd name="connsiteX4" fmla="*/ 109361 w 218722"/>
            <a:gd name="connsiteY4" fmla="*/ 1554419 h 2690988"/>
            <a:gd name="connsiteX5" fmla="*/ 109361 w 218722"/>
            <a:gd name="connsiteY5" fmla="*/ 2482063 h 2690988"/>
            <a:gd name="connsiteX6" fmla="*/ 0 w 218722"/>
            <a:gd name="connsiteY6" fmla="*/ 2690988 h 2690988"/>
            <a:gd name="connsiteX0" fmla="*/ 0 w 218722"/>
            <a:gd name="connsiteY0" fmla="*/ 0 h 2690988"/>
            <a:gd name="connsiteX1" fmla="*/ 109361 w 218722"/>
            <a:gd name="connsiteY1" fmla="*/ 208925 h 2690988"/>
            <a:gd name="connsiteX2" fmla="*/ 109361 w 218722"/>
            <a:gd name="connsiteY2" fmla="*/ 1136569 h 2690988"/>
            <a:gd name="connsiteX3" fmla="*/ 218722 w 218722"/>
            <a:gd name="connsiteY3" fmla="*/ 1345494 h 2690988"/>
            <a:gd name="connsiteX4" fmla="*/ 109361 w 218722"/>
            <a:gd name="connsiteY4" fmla="*/ 1554419 h 2690988"/>
            <a:gd name="connsiteX5" fmla="*/ 109361 w 218722"/>
            <a:gd name="connsiteY5" fmla="*/ 2482063 h 2690988"/>
            <a:gd name="connsiteX6" fmla="*/ 0 w 218722"/>
            <a:gd name="connsiteY6" fmla="*/ 2690988 h 2690988"/>
            <a:gd name="connsiteX7" fmla="*/ 0 w 218722"/>
            <a:gd name="connsiteY7" fmla="*/ 0 h 2690988"/>
            <a:gd name="connsiteX0" fmla="*/ 0 w 218722"/>
            <a:gd name="connsiteY0" fmla="*/ 0 h 2690988"/>
            <a:gd name="connsiteX1" fmla="*/ 109361 w 218722"/>
            <a:gd name="connsiteY1" fmla="*/ 208925 h 2690988"/>
            <a:gd name="connsiteX2" fmla="*/ 109361 w 218722"/>
            <a:gd name="connsiteY2" fmla="*/ 1136569 h 2690988"/>
            <a:gd name="connsiteX3" fmla="*/ 218722 w 218722"/>
            <a:gd name="connsiteY3" fmla="*/ 1250244 h 2690988"/>
            <a:gd name="connsiteX4" fmla="*/ 109361 w 218722"/>
            <a:gd name="connsiteY4" fmla="*/ 1554419 h 2690988"/>
            <a:gd name="connsiteX5" fmla="*/ 109361 w 218722"/>
            <a:gd name="connsiteY5" fmla="*/ 2482063 h 2690988"/>
            <a:gd name="connsiteX6" fmla="*/ 0 w 218722"/>
            <a:gd name="connsiteY6" fmla="*/ 2690988 h 2690988"/>
            <a:gd name="connsiteX0" fmla="*/ 0 w 218722"/>
            <a:gd name="connsiteY0" fmla="*/ 0 h 2690988"/>
            <a:gd name="connsiteX1" fmla="*/ 109361 w 218722"/>
            <a:gd name="connsiteY1" fmla="*/ 208925 h 2690988"/>
            <a:gd name="connsiteX2" fmla="*/ 109361 w 218722"/>
            <a:gd name="connsiteY2" fmla="*/ 1136569 h 2690988"/>
            <a:gd name="connsiteX3" fmla="*/ 218722 w 218722"/>
            <a:gd name="connsiteY3" fmla="*/ 1345494 h 2690988"/>
            <a:gd name="connsiteX4" fmla="*/ 109361 w 218722"/>
            <a:gd name="connsiteY4" fmla="*/ 1554419 h 2690988"/>
            <a:gd name="connsiteX5" fmla="*/ 109361 w 218722"/>
            <a:gd name="connsiteY5" fmla="*/ 2482063 h 2690988"/>
            <a:gd name="connsiteX6" fmla="*/ 0 w 218722"/>
            <a:gd name="connsiteY6" fmla="*/ 2690988 h 2690988"/>
            <a:gd name="connsiteX7" fmla="*/ 0 w 218722"/>
            <a:gd name="connsiteY7" fmla="*/ 0 h 2690988"/>
            <a:gd name="connsiteX0" fmla="*/ 0 w 218722"/>
            <a:gd name="connsiteY0" fmla="*/ 0 h 2690988"/>
            <a:gd name="connsiteX1" fmla="*/ 109361 w 218722"/>
            <a:gd name="connsiteY1" fmla="*/ 208925 h 2690988"/>
            <a:gd name="connsiteX2" fmla="*/ 109361 w 218722"/>
            <a:gd name="connsiteY2" fmla="*/ 946069 h 2690988"/>
            <a:gd name="connsiteX3" fmla="*/ 218722 w 218722"/>
            <a:gd name="connsiteY3" fmla="*/ 1250244 h 2690988"/>
            <a:gd name="connsiteX4" fmla="*/ 109361 w 218722"/>
            <a:gd name="connsiteY4" fmla="*/ 1554419 h 2690988"/>
            <a:gd name="connsiteX5" fmla="*/ 109361 w 218722"/>
            <a:gd name="connsiteY5" fmla="*/ 2482063 h 2690988"/>
            <a:gd name="connsiteX6" fmla="*/ 0 w 218722"/>
            <a:gd name="connsiteY6" fmla="*/ 2690988 h 269098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18722" h="2690988" stroke="0" extrusionOk="0">
              <a:moveTo>
                <a:pt x="0" y="0"/>
              </a:moveTo>
              <a:cubicBezTo>
                <a:pt x="60398" y="0"/>
                <a:pt x="109361" y="93539"/>
                <a:pt x="109361" y="208925"/>
              </a:cubicBezTo>
              <a:lnTo>
                <a:pt x="109361" y="1136569"/>
              </a:lnTo>
              <a:cubicBezTo>
                <a:pt x="109361" y="1251955"/>
                <a:pt x="158324" y="1345494"/>
                <a:pt x="218722" y="1345494"/>
              </a:cubicBezTo>
              <a:cubicBezTo>
                <a:pt x="158324" y="1345494"/>
                <a:pt x="109361" y="1439033"/>
                <a:pt x="109361" y="1554419"/>
              </a:cubicBezTo>
              <a:lnTo>
                <a:pt x="109361" y="2482063"/>
              </a:lnTo>
              <a:cubicBezTo>
                <a:pt x="109361" y="2597449"/>
                <a:pt x="60398" y="2690988"/>
                <a:pt x="0" y="2690988"/>
              </a:cubicBezTo>
              <a:lnTo>
                <a:pt x="0" y="0"/>
              </a:lnTo>
              <a:close/>
            </a:path>
            <a:path w="218722" h="2690988" fill="none">
              <a:moveTo>
                <a:pt x="0" y="0"/>
              </a:moveTo>
              <a:cubicBezTo>
                <a:pt x="60398" y="0"/>
                <a:pt x="109361" y="93539"/>
                <a:pt x="109361" y="208925"/>
              </a:cubicBezTo>
              <a:lnTo>
                <a:pt x="109361" y="946069"/>
              </a:lnTo>
              <a:cubicBezTo>
                <a:pt x="109361" y="1061455"/>
                <a:pt x="218722" y="1148852"/>
                <a:pt x="218722" y="1250244"/>
              </a:cubicBezTo>
              <a:cubicBezTo>
                <a:pt x="218722" y="1351636"/>
                <a:pt x="109361" y="1439033"/>
                <a:pt x="109361" y="1554419"/>
              </a:cubicBezTo>
              <a:lnTo>
                <a:pt x="109361" y="2482063"/>
              </a:lnTo>
              <a:cubicBezTo>
                <a:pt x="109361" y="2597449"/>
                <a:pt x="60398" y="2690988"/>
                <a:pt x="0" y="2690988"/>
              </a:cubicBezTo>
            </a:path>
          </a:pathLst>
        </a:cu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0"/>
  <sheetViews>
    <sheetView showGridLines="0" tabSelected="1" zoomScale="110" zoomScaleNormal="110" workbookViewId="0">
      <selection activeCell="C1" sqref="C1:H1"/>
    </sheetView>
  </sheetViews>
  <sheetFormatPr defaultColWidth="10.88671875" defaultRowHeight="14.4" x14ac:dyDescent="0.3"/>
  <cols>
    <col min="1" max="1" width="5.5546875" style="1" customWidth="1"/>
    <col min="2" max="2" width="2.33203125" style="1" customWidth="1"/>
    <col min="3" max="3" width="17" style="1" customWidth="1"/>
    <col min="4" max="4" width="10.88671875" style="1"/>
    <col min="5" max="5" width="12.6640625" style="1" customWidth="1"/>
    <col min="6" max="6" width="16.33203125" style="10" customWidth="1"/>
    <col min="7" max="7" width="15.44140625" style="1" customWidth="1"/>
    <col min="8" max="8" width="2.109375" style="1" customWidth="1"/>
    <col min="9" max="9" width="21" style="1" customWidth="1"/>
    <col min="10" max="10" width="1.5546875" style="1" customWidth="1"/>
    <col min="11" max="16384" width="10.88671875" style="1"/>
  </cols>
  <sheetData>
    <row r="1" spans="1:8" customFormat="1" ht="40.5" customHeight="1" x14ac:dyDescent="0.4">
      <c r="C1" s="93" t="s">
        <v>41</v>
      </c>
      <c r="D1" s="93"/>
      <c r="E1" s="93"/>
      <c r="F1" s="93"/>
      <c r="G1" s="93"/>
      <c r="H1" s="93"/>
    </row>
    <row r="2" spans="1:8" customFormat="1" x14ac:dyDescent="0.3">
      <c r="F2" s="59"/>
    </row>
    <row r="3" spans="1:8" customFormat="1" x14ac:dyDescent="0.3">
      <c r="C3" t="s">
        <v>34</v>
      </c>
      <c r="F3" s="59"/>
    </row>
    <row r="4" spans="1:8" customFormat="1" x14ac:dyDescent="0.3">
      <c r="C4" t="s">
        <v>35</v>
      </c>
      <c r="F4" s="59"/>
    </row>
    <row r="5" spans="1:8" customFormat="1" x14ac:dyDescent="0.3">
      <c r="C5" t="s">
        <v>32</v>
      </c>
      <c r="F5" s="59"/>
    </row>
    <row r="6" spans="1:8" customFormat="1" x14ac:dyDescent="0.3">
      <c r="C6" t="s">
        <v>33</v>
      </c>
      <c r="F6" s="59"/>
    </row>
    <row r="7" spans="1:8" customFormat="1" x14ac:dyDescent="0.3">
      <c r="F7" s="59"/>
    </row>
    <row r="8" spans="1:8" customFormat="1" ht="18.600000000000001" thickBot="1" x14ac:dyDescent="0.4">
      <c r="C8" s="73" t="s">
        <v>36</v>
      </c>
      <c r="F8" s="59"/>
    </row>
    <row r="9" spans="1:8" customFormat="1" ht="27.6" customHeight="1" thickTop="1" thickBot="1" x14ac:dyDescent="0.45">
      <c r="B9" s="21"/>
      <c r="C9" s="92" t="s">
        <v>37</v>
      </c>
      <c r="D9" s="92"/>
      <c r="E9" s="92"/>
      <c r="F9" s="92"/>
      <c r="G9" s="92"/>
      <c r="H9" s="24"/>
    </row>
    <row r="10" spans="1:8" customFormat="1" ht="37.5" customHeight="1" x14ac:dyDescent="0.3">
      <c r="B10" s="25"/>
      <c r="C10" s="26" t="s">
        <v>4</v>
      </c>
      <c r="D10" s="27" t="s">
        <v>5</v>
      </c>
      <c r="E10" s="27" t="s">
        <v>30</v>
      </c>
      <c r="F10" s="61" t="s">
        <v>29</v>
      </c>
      <c r="G10" s="28" t="s">
        <v>12</v>
      </c>
      <c r="H10" s="29"/>
    </row>
    <row r="11" spans="1:8" ht="19.5" customHeight="1" x14ac:dyDescent="0.3">
      <c r="A11"/>
      <c r="B11" s="25"/>
      <c r="C11" s="30" t="s">
        <v>0</v>
      </c>
      <c r="D11" s="3">
        <v>25</v>
      </c>
      <c r="E11" s="3">
        <v>2</v>
      </c>
      <c r="F11" s="62">
        <f>IF(ISNUMBER(E11),D11/E11*10,"")</f>
        <v>125</v>
      </c>
      <c r="G11" s="37">
        <f>IF(ISNUMBER(F11),(100*250/SUM(F$11:F$20)*(D11/100)),"")</f>
        <v>15.560165975103734</v>
      </c>
      <c r="H11" s="2"/>
    </row>
    <row r="12" spans="1:8" ht="19.5" customHeight="1" x14ac:dyDescent="0.3">
      <c r="A12"/>
      <c r="B12" s="25"/>
      <c r="C12" s="30" t="s">
        <v>1</v>
      </c>
      <c r="D12" s="3">
        <v>10</v>
      </c>
      <c r="E12" s="3">
        <v>1</v>
      </c>
      <c r="F12" s="62">
        <f t="shared" ref="F12:F20" si="0">IF(ISNUMBER(E12),D12/E12*10,"")</f>
        <v>100</v>
      </c>
      <c r="G12" s="37">
        <f t="shared" ref="G12:G20" si="1">IF(ISNUMBER(F12),(100*250/SUM(F$11:F$20)*(D12/100)),"")</f>
        <v>6.2240663900414939</v>
      </c>
      <c r="H12" s="2"/>
    </row>
    <row r="13" spans="1:8" ht="19.5" customHeight="1" x14ac:dyDescent="0.3">
      <c r="A13"/>
      <c r="B13" s="25"/>
      <c r="C13" s="30" t="s">
        <v>2</v>
      </c>
      <c r="D13" s="3">
        <v>10</v>
      </c>
      <c r="E13" s="3">
        <v>2.5</v>
      </c>
      <c r="F13" s="62">
        <f t="shared" si="0"/>
        <v>40</v>
      </c>
      <c r="G13" s="37">
        <f t="shared" si="1"/>
        <v>6.2240663900414939</v>
      </c>
      <c r="H13" s="2"/>
    </row>
    <row r="14" spans="1:8" ht="19.5" customHeight="1" x14ac:dyDescent="0.3">
      <c r="A14"/>
      <c r="B14" s="25"/>
      <c r="C14" s="30" t="s">
        <v>3</v>
      </c>
      <c r="D14" s="3">
        <v>10</v>
      </c>
      <c r="E14" s="3">
        <v>10</v>
      </c>
      <c r="F14" s="62">
        <f t="shared" si="0"/>
        <v>10</v>
      </c>
      <c r="G14" s="37">
        <f t="shared" si="1"/>
        <v>6.2240663900414939</v>
      </c>
      <c r="H14" s="2"/>
    </row>
    <row r="15" spans="1:8" ht="19.5" customHeight="1" x14ac:dyDescent="0.3">
      <c r="A15"/>
      <c r="B15" s="25"/>
      <c r="C15" s="30" t="s">
        <v>7</v>
      </c>
      <c r="D15" s="3">
        <v>3</v>
      </c>
      <c r="E15" s="3">
        <v>0.5</v>
      </c>
      <c r="F15" s="62">
        <f t="shared" si="0"/>
        <v>60</v>
      </c>
      <c r="G15" s="37">
        <f t="shared" si="1"/>
        <v>1.8672199170124479</v>
      </c>
      <c r="H15" s="2"/>
    </row>
    <row r="16" spans="1:8" ht="19.5" customHeight="1" x14ac:dyDescent="0.3">
      <c r="A16"/>
      <c r="B16" s="25"/>
      <c r="C16" s="30" t="s">
        <v>13</v>
      </c>
      <c r="D16" s="3">
        <v>2</v>
      </c>
      <c r="E16" s="3">
        <v>0.3</v>
      </c>
      <c r="F16" s="62">
        <f t="shared" si="0"/>
        <v>66.666666666666671</v>
      </c>
      <c r="G16" s="37">
        <f t="shared" si="1"/>
        <v>1.2448132780082988</v>
      </c>
      <c r="H16" s="2"/>
    </row>
    <row r="17" spans="1:9" ht="19.5" customHeight="1" x14ac:dyDescent="0.3">
      <c r="A17"/>
      <c r="B17" s="25"/>
      <c r="C17" s="30" t="s">
        <v>20</v>
      </c>
      <c r="D17" s="3"/>
      <c r="E17" s="3"/>
      <c r="F17" s="62" t="str">
        <f t="shared" si="0"/>
        <v/>
      </c>
      <c r="G17" s="37" t="str">
        <f t="shared" si="1"/>
        <v/>
      </c>
      <c r="H17" s="2"/>
    </row>
    <row r="18" spans="1:9" ht="19.5" customHeight="1" x14ac:dyDescent="0.3">
      <c r="A18"/>
      <c r="B18" s="25"/>
      <c r="C18" s="30" t="s">
        <v>21</v>
      </c>
      <c r="D18" s="3"/>
      <c r="E18" s="3"/>
      <c r="F18" s="62" t="str">
        <f t="shared" si="0"/>
        <v/>
      </c>
      <c r="G18" s="37" t="str">
        <f t="shared" si="1"/>
        <v/>
      </c>
      <c r="H18" s="2"/>
    </row>
    <row r="19" spans="1:9" ht="19.5" customHeight="1" x14ac:dyDescent="0.3">
      <c r="A19"/>
      <c r="B19" s="25"/>
      <c r="C19" s="30" t="s">
        <v>22</v>
      </c>
      <c r="D19" s="3"/>
      <c r="E19" s="3"/>
      <c r="F19" s="62" t="str">
        <f t="shared" si="0"/>
        <v/>
      </c>
      <c r="G19" s="37" t="str">
        <f t="shared" si="1"/>
        <v/>
      </c>
      <c r="H19" s="2"/>
    </row>
    <row r="20" spans="1:9" ht="19.5" customHeight="1" x14ac:dyDescent="0.3">
      <c r="A20"/>
      <c r="B20" s="25"/>
      <c r="C20" s="31" t="s">
        <v>23</v>
      </c>
      <c r="D20" s="5"/>
      <c r="E20" s="3"/>
      <c r="F20" s="62" t="str">
        <f t="shared" si="0"/>
        <v/>
      </c>
      <c r="G20" s="37" t="str">
        <f t="shared" si="1"/>
        <v/>
      </c>
      <c r="H20" s="2"/>
    </row>
    <row r="21" spans="1:9" ht="19.5" customHeight="1" thickBot="1" x14ac:dyDescent="0.35">
      <c r="A21"/>
      <c r="B21" s="25"/>
      <c r="C21" s="32" t="s">
        <v>24</v>
      </c>
      <c r="D21" s="6">
        <v>40</v>
      </c>
      <c r="E21" s="7" t="s">
        <v>9</v>
      </c>
      <c r="F21" s="63"/>
      <c r="G21" s="38">
        <f>SUM(G11:G20)/(100-D21)*D21</f>
        <v>24.896265560165975</v>
      </c>
      <c r="H21" s="2"/>
    </row>
    <row r="22" spans="1:9" customFormat="1" ht="19.5" customHeight="1" thickBot="1" x14ac:dyDescent="0.35">
      <c r="B22" s="25"/>
      <c r="C22" s="33" t="s">
        <v>10</v>
      </c>
      <c r="D22" s="50">
        <f>SUM(D11:D21)</f>
        <v>100</v>
      </c>
      <c r="E22" s="39"/>
      <c r="F22" s="64"/>
      <c r="G22" s="40"/>
      <c r="H22" s="29"/>
    </row>
    <row r="23" spans="1:9" ht="22.5" customHeight="1" thickBot="1" x14ac:dyDescent="0.35">
      <c r="A23"/>
      <c r="B23" s="25"/>
      <c r="C23" s="34" t="s">
        <v>6</v>
      </c>
      <c r="D23" s="8"/>
      <c r="E23" s="9"/>
      <c r="F23" s="65"/>
      <c r="G23" s="41">
        <f>SUM(G11:G21)</f>
        <v>62.240663900414944</v>
      </c>
      <c r="H23" s="2"/>
    </row>
    <row r="24" spans="1:9" customFormat="1" ht="9.6" customHeight="1" thickBot="1" x14ac:dyDescent="0.35">
      <c r="B24" s="35"/>
      <c r="C24" s="36"/>
      <c r="D24" s="36"/>
      <c r="E24" s="36"/>
      <c r="F24" s="66"/>
      <c r="G24" s="36"/>
      <c r="H24" s="42"/>
    </row>
    <row r="25" spans="1:9" customFormat="1" ht="15.6" thickTop="1" thickBot="1" x14ac:dyDescent="0.35">
      <c r="F25" s="59"/>
    </row>
    <row r="26" spans="1:9" customFormat="1" ht="28.5" customHeight="1" thickTop="1" thickBot="1" x14ac:dyDescent="0.45">
      <c r="B26" s="74"/>
      <c r="C26" s="75" t="s">
        <v>38</v>
      </c>
      <c r="D26" s="76"/>
      <c r="E26" s="76"/>
      <c r="F26" s="77"/>
      <c r="G26" s="76"/>
      <c r="H26" s="78"/>
    </row>
    <row r="27" spans="1:9" customFormat="1" ht="21.6" customHeight="1" thickBot="1" x14ac:dyDescent="0.4">
      <c r="B27" s="25"/>
      <c r="C27" s="85" t="s">
        <v>39</v>
      </c>
      <c r="D27" s="85"/>
      <c r="E27" s="85"/>
      <c r="F27" s="85"/>
      <c r="G27" s="85"/>
      <c r="H27" s="29"/>
    </row>
    <row r="28" spans="1:9" s="43" customFormat="1" ht="35.4" customHeight="1" x14ac:dyDescent="0.3">
      <c r="B28" s="44"/>
      <c r="C28" s="26" t="s">
        <v>4</v>
      </c>
      <c r="D28" s="27" t="s">
        <v>5</v>
      </c>
      <c r="E28" s="27" t="s">
        <v>42</v>
      </c>
      <c r="F28" s="67" t="s">
        <v>29</v>
      </c>
      <c r="G28" s="28" t="s">
        <v>12</v>
      </c>
      <c r="H28" s="45"/>
    </row>
    <row r="29" spans="1:9" x14ac:dyDescent="0.3">
      <c r="A29"/>
      <c r="B29" s="25"/>
      <c r="C29" s="30" t="s">
        <v>0</v>
      </c>
      <c r="D29" s="3">
        <v>25</v>
      </c>
      <c r="E29" s="3">
        <v>5</v>
      </c>
      <c r="F29" s="62">
        <f>IF(ISNUMBER(E29),D29/E29,"")</f>
        <v>5</v>
      </c>
      <c r="G29" s="37">
        <f t="shared" ref="G29:G36" si="2">IF(ISNUMBER(F29),(100/F$46)*(D29/100),"")</f>
        <v>1.5560165975103735</v>
      </c>
      <c r="H29" s="2"/>
      <c r="I29" s="10"/>
    </row>
    <row r="30" spans="1:9" x14ac:dyDescent="0.3">
      <c r="A30"/>
      <c r="B30" s="25"/>
      <c r="C30" s="30" t="s">
        <v>1</v>
      </c>
      <c r="D30" s="3">
        <v>10</v>
      </c>
      <c r="E30" s="3">
        <v>3</v>
      </c>
      <c r="F30" s="62">
        <f t="shared" ref="F30:F36" si="3">IF(ISNUMBER(E30),D30/E30,"")</f>
        <v>3.3333333333333335</v>
      </c>
      <c r="G30" s="37">
        <f t="shared" si="2"/>
        <v>0.62240663900414939</v>
      </c>
      <c r="H30" s="2"/>
      <c r="I30" s="10"/>
    </row>
    <row r="31" spans="1:9" x14ac:dyDescent="0.3">
      <c r="A31"/>
      <c r="B31" s="25"/>
      <c r="C31" s="30" t="s">
        <v>2</v>
      </c>
      <c r="D31" s="3">
        <v>10</v>
      </c>
      <c r="E31" s="3">
        <v>6</v>
      </c>
      <c r="F31" s="62">
        <f t="shared" si="3"/>
        <v>1.6666666666666667</v>
      </c>
      <c r="G31" s="37">
        <f t="shared" si="2"/>
        <v>0.62240663900414939</v>
      </c>
      <c r="H31" s="2"/>
      <c r="I31" s="10"/>
    </row>
    <row r="32" spans="1:9" x14ac:dyDescent="0.3">
      <c r="A32"/>
      <c r="B32" s="25"/>
      <c r="C32" s="30" t="s">
        <v>3</v>
      </c>
      <c r="D32" s="3">
        <v>10</v>
      </c>
      <c r="E32" s="3">
        <v>10</v>
      </c>
      <c r="F32" s="62">
        <f t="shared" si="3"/>
        <v>1</v>
      </c>
      <c r="G32" s="37">
        <f t="shared" si="2"/>
        <v>0.62240663900414939</v>
      </c>
      <c r="H32" s="2"/>
      <c r="I32" s="10"/>
    </row>
    <row r="33" spans="1:8" x14ac:dyDescent="0.3">
      <c r="A33"/>
      <c r="B33" s="25"/>
      <c r="C33" s="30" t="s">
        <v>7</v>
      </c>
      <c r="D33" s="3"/>
      <c r="E33" s="3"/>
      <c r="F33" s="62" t="str">
        <f t="shared" si="3"/>
        <v/>
      </c>
      <c r="G33" s="37" t="str">
        <f t="shared" si="2"/>
        <v/>
      </c>
      <c r="H33" s="2"/>
    </row>
    <row r="34" spans="1:8" x14ac:dyDescent="0.3">
      <c r="A34"/>
      <c r="B34" s="25"/>
      <c r="C34" s="30" t="s">
        <v>13</v>
      </c>
      <c r="D34" s="3"/>
      <c r="E34" s="3"/>
      <c r="F34" s="62" t="str">
        <f t="shared" si="3"/>
        <v/>
      </c>
      <c r="G34" s="37" t="str">
        <f t="shared" si="2"/>
        <v/>
      </c>
      <c r="H34" s="2"/>
    </row>
    <row r="35" spans="1:8" x14ac:dyDescent="0.3">
      <c r="A35"/>
      <c r="B35" s="25"/>
      <c r="C35" s="30" t="s">
        <v>20</v>
      </c>
      <c r="D35" s="3"/>
      <c r="E35" s="3"/>
      <c r="F35" s="62" t="str">
        <f t="shared" si="3"/>
        <v/>
      </c>
      <c r="G35" s="37" t="str">
        <f t="shared" si="2"/>
        <v/>
      </c>
      <c r="H35" s="2"/>
    </row>
    <row r="36" spans="1:8" ht="15" thickBot="1" x14ac:dyDescent="0.35">
      <c r="A36"/>
      <c r="B36" s="25"/>
      <c r="C36" s="31" t="s">
        <v>21</v>
      </c>
      <c r="D36" s="5"/>
      <c r="E36" s="5"/>
      <c r="F36" s="79" t="str">
        <f t="shared" si="3"/>
        <v/>
      </c>
      <c r="G36" s="80" t="str">
        <f t="shared" si="2"/>
        <v/>
      </c>
      <c r="H36" s="2"/>
    </row>
    <row r="37" spans="1:8" ht="6" customHeight="1" x14ac:dyDescent="0.3">
      <c r="A37"/>
      <c r="B37" s="25"/>
      <c r="C37" s="94"/>
      <c r="D37" s="94"/>
      <c r="E37" s="94"/>
      <c r="F37" s="94"/>
      <c r="G37" s="94"/>
      <c r="H37" s="2"/>
    </row>
    <row r="38" spans="1:8" customFormat="1" ht="18.600000000000001" thickBot="1" x14ac:dyDescent="0.4">
      <c r="B38" s="25"/>
      <c r="C38" s="86" t="s">
        <v>40</v>
      </c>
      <c r="D38" s="87"/>
      <c r="E38" s="87"/>
      <c r="F38" s="87"/>
      <c r="G38" s="88"/>
      <c r="H38" s="29"/>
    </row>
    <row r="39" spans="1:8" ht="28.8" x14ac:dyDescent="0.3">
      <c r="A39"/>
      <c r="B39" s="25"/>
      <c r="C39" s="81" t="s">
        <v>4</v>
      </c>
      <c r="D39" s="82" t="s">
        <v>5</v>
      </c>
      <c r="E39" s="82" t="s">
        <v>11</v>
      </c>
      <c r="F39" s="83"/>
      <c r="G39" s="84"/>
      <c r="H39" s="2"/>
    </row>
    <row r="40" spans="1:8" x14ac:dyDescent="0.3">
      <c r="A40"/>
      <c r="B40" s="25"/>
      <c r="C40" s="30" t="s">
        <v>22</v>
      </c>
      <c r="D40" s="3">
        <v>3</v>
      </c>
      <c r="E40" s="3">
        <v>0.5</v>
      </c>
      <c r="F40" s="62">
        <f>IF(ISNUMBER(E40),D40/(E40*2.5),"")</f>
        <v>2.4</v>
      </c>
      <c r="G40" s="37">
        <f t="shared" ref="G40:G44" si="4">IF(ISNUMBER(F40),(100/F$46)*(D40/100),"")</f>
        <v>0.18672199170124482</v>
      </c>
      <c r="H40" s="2"/>
    </row>
    <row r="41" spans="1:8" x14ac:dyDescent="0.3">
      <c r="A41"/>
      <c r="B41" s="25"/>
      <c r="C41" s="30" t="s">
        <v>23</v>
      </c>
      <c r="D41" s="3">
        <v>2</v>
      </c>
      <c r="E41" s="3">
        <v>0.3</v>
      </c>
      <c r="F41" s="62">
        <f t="shared" ref="F41:F44" si="5">IF(ISNUMBER(E41),D41/(E41*2.5),"")</f>
        <v>2.6666666666666665</v>
      </c>
      <c r="G41" s="37">
        <f t="shared" si="4"/>
        <v>0.12448132780082988</v>
      </c>
      <c r="H41" s="2"/>
    </row>
    <row r="42" spans="1:8" x14ac:dyDescent="0.3">
      <c r="A42"/>
      <c r="B42" s="25"/>
      <c r="C42" s="30" t="s">
        <v>25</v>
      </c>
      <c r="D42" s="3"/>
      <c r="E42" s="3"/>
      <c r="F42" s="62" t="str">
        <f t="shared" si="5"/>
        <v/>
      </c>
      <c r="G42" s="37" t="str">
        <f t="shared" si="4"/>
        <v/>
      </c>
      <c r="H42" s="2"/>
    </row>
    <row r="43" spans="1:8" x14ac:dyDescent="0.3">
      <c r="A43"/>
      <c r="B43" s="25"/>
      <c r="C43" s="30" t="s">
        <v>26</v>
      </c>
      <c r="D43" s="3"/>
      <c r="E43" s="3"/>
      <c r="F43" s="62" t="str">
        <f t="shared" si="5"/>
        <v/>
      </c>
      <c r="G43" s="37" t="str">
        <f t="shared" si="4"/>
        <v/>
      </c>
      <c r="H43" s="2"/>
    </row>
    <row r="44" spans="1:8" x14ac:dyDescent="0.3">
      <c r="A44"/>
      <c r="B44" s="25"/>
      <c r="C44" s="30" t="s">
        <v>27</v>
      </c>
      <c r="D44" s="3"/>
      <c r="E44" s="3"/>
      <c r="F44" s="62" t="str">
        <f t="shared" si="5"/>
        <v/>
      </c>
      <c r="G44" s="37" t="str">
        <f t="shared" si="4"/>
        <v/>
      </c>
      <c r="H44" s="2"/>
    </row>
    <row r="45" spans="1:8" ht="15" thickBot="1" x14ac:dyDescent="0.35">
      <c r="A45"/>
      <c r="B45" s="25"/>
      <c r="C45" s="32" t="s">
        <v>31</v>
      </c>
      <c r="D45" s="6">
        <v>40</v>
      </c>
      <c r="E45" s="11" t="s">
        <v>9</v>
      </c>
      <c r="F45" s="68" t="s">
        <v>9</v>
      </c>
      <c r="G45" s="38">
        <f>IF(ISNUMBER(D45),SUM(G29:G44)/(100-D45)*D45,"")</f>
        <v>2.489626556016598</v>
      </c>
      <c r="H45" s="2"/>
    </row>
    <row r="46" spans="1:8" customFormat="1" ht="15" thickBot="1" x14ac:dyDescent="0.35">
      <c r="B46" s="25"/>
      <c r="C46" s="46" t="s">
        <v>8</v>
      </c>
      <c r="D46" s="49">
        <f>SUM(D29:D45)</f>
        <v>100</v>
      </c>
      <c r="E46" s="39"/>
      <c r="F46" s="69">
        <f>SUM(F29:F45)</f>
        <v>16.066666666666666</v>
      </c>
      <c r="G46" s="47"/>
      <c r="H46" s="29"/>
    </row>
    <row r="47" spans="1:8" customFormat="1" ht="21" customHeight="1" thickBot="1" x14ac:dyDescent="0.35">
      <c r="B47" s="25"/>
      <c r="C47" s="89" t="s">
        <v>28</v>
      </c>
      <c r="D47" s="90"/>
      <c r="E47" s="90"/>
      <c r="F47" s="91"/>
      <c r="G47" s="48">
        <f>SUM(G29:G45)</f>
        <v>6.2240663900414948</v>
      </c>
      <c r="H47" s="29"/>
    </row>
    <row r="48" spans="1:8" customFormat="1" ht="10.5" customHeight="1" thickBot="1" x14ac:dyDescent="0.35">
      <c r="B48" s="35"/>
      <c r="C48" s="36"/>
      <c r="D48" s="36"/>
      <c r="E48" s="36"/>
      <c r="F48" s="66"/>
      <c r="G48" s="36"/>
      <c r="H48" s="42"/>
    </row>
    <row r="49" spans="2:8" customFormat="1" ht="15.6" thickTop="1" thickBot="1" x14ac:dyDescent="0.35">
      <c r="F49" s="59"/>
    </row>
    <row r="50" spans="2:8" customFormat="1" ht="22.2" thickTop="1" thickBot="1" x14ac:dyDescent="0.45">
      <c r="B50" s="21"/>
      <c r="C50" s="22" t="s">
        <v>43</v>
      </c>
      <c r="D50" s="23"/>
      <c r="E50" s="23"/>
      <c r="F50" s="60"/>
      <c r="G50" s="23"/>
      <c r="H50" s="24"/>
    </row>
    <row r="51" spans="2:8" customFormat="1" ht="72" x14ac:dyDescent="0.3">
      <c r="B51" s="25"/>
      <c r="C51" s="26" t="s">
        <v>4</v>
      </c>
      <c r="D51" s="27" t="s">
        <v>14</v>
      </c>
      <c r="E51" s="27" t="s">
        <v>17</v>
      </c>
      <c r="F51" s="70" t="s">
        <v>19</v>
      </c>
      <c r="G51" s="28" t="s">
        <v>18</v>
      </c>
      <c r="H51" s="29"/>
    </row>
    <row r="52" spans="2:8" x14ac:dyDescent="0.3">
      <c r="B52" s="25"/>
      <c r="C52" s="30" t="s">
        <v>0</v>
      </c>
      <c r="D52" s="12">
        <v>1.5029999999999999</v>
      </c>
      <c r="E52" s="4"/>
      <c r="F52" s="55">
        <f>IF(ISNUMBER(D52),D52*100/(SUM(D$52:D$65)),"")</f>
        <v>22.266336795010442</v>
      </c>
      <c r="G52" s="56">
        <f>IF(ISNUMBER(D52),D52*100/(SUM(D$52:D$64)),"")</f>
        <v>40.337081667158692</v>
      </c>
      <c r="H52" s="2"/>
    </row>
    <row r="53" spans="2:8" x14ac:dyDescent="0.3">
      <c r="B53" s="25"/>
      <c r="C53" s="30" t="s">
        <v>1</v>
      </c>
      <c r="D53" s="12">
        <v>0.60009999999999997</v>
      </c>
      <c r="E53" s="4"/>
      <c r="F53" s="55">
        <f t="shared" ref="F53:F65" si="6">IF(ISNUMBER(D53),D53*100/(SUM(D$52:D$65)),"")</f>
        <v>8.8902386631309174</v>
      </c>
      <c r="G53" s="56">
        <f t="shared" ref="G53:G64" si="7">IF(ISNUMBER(D53),D53*100/(SUM(D$52:D$64)),"")</f>
        <v>16.10531118327474</v>
      </c>
      <c r="H53" s="2"/>
    </row>
    <row r="54" spans="2:8" x14ac:dyDescent="0.3">
      <c r="B54" s="25"/>
      <c r="C54" s="30" t="s">
        <v>2</v>
      </c>
      <c r="D54" s="12">
        <v>0.57299999999999995</v>
      </c>
      <c r="E54" s="4"/>
      <c r="F54" s="55">
        <f t="shared" si="6"/>
        <v>8.4887631294351191</v>
      </c>
      <c r="G54" s="56">
        <f t="shared" si="7"/>
        <v>15.378009178497624</v>
      </c>
      <c r="H54" s="2"/>
    </row>
    <row r="55" spans="2:8" x14ac:dyDescent="0.3">
      <c r="B55" s="25"/>
      <c r="C55" s="30" t="s">
        <v>3</v>
      </c>
      <c r="D55" s="12">
        <v>0.71</v>
      </c>
      <c r="E55" s="13"/>
      <c r="F55" s="55">
        <f t="shared" si="6"/>
        <v>10.518362690923098</v>
      </c>
      <c r="G55" s="56">
        <f t="shared" si="7"/>
        <v>19.054775770913288</v>
      </c>
      <c r="H55" s="2"/>
    </row>
    <row r="56" spans="2:8" x14ac:dyDescent="0.3">
      <c r="B56" s="25"/>
      <c r="C56" s="30" t="s">
        <v>7</v>
      </c>
      <c r="D56" s="12">
        <v>0.20100000000000001</v>
      </c>
      <c r="E56" s="4"/>
      <c r="F56" s="55">
        <f t="shared" si="6"/>
        <v>2.9777336632049898</v>
      </c>
      <c r="G56" s="56">
        <f t="shared" si="7"/>
        <v>5.3943801830331992</v>
      </c>
      <c r="H56" s="2"/>
    </row>
    <row r="57" spans="2:8" x14ac:dyDescent="0.3">
      <c r="B57" s="25"/>
      <c r="C57" s="31" t="s">
        <v>13</v>
      </c>
      <c r="D57" s="14">
        <v>0.13900000000000001</v>
      </c>
      <c r="E57" s="4"/>
      <c r="F57" s="55">
        <f t="shared" si="6"/>
        <v>2.0592287521666348</v>
      </c>
      <c r="G57" s="56">
        <f t="shared" si="7"/>
        <v>3.7304420171224613</v>
      </c>
      <c r="H57" s="2"/>
    </row>
    <row r="58" spans="2:8" x14ac:dyDescent="0.3">
      <c r="B58" s="25"/>
      <c r="C58" s="31" t="s">
        <v>20</v>
      </c>
      <c r="D58" s="14"/>
      <c r="E58" s="15">
        <f>SUM(D52:D65)*100/D68</f>
        <v>97.458887396947787</v>
      </c>
      <c r="F58" s="55" t="str">
        <f t="shared" si="6"/>
        <v/>
      </c>
      <c r="G58" s="56" t="str">
        <f t="shared" si="7"/>
        <v/>
      </c>
      <c r="H58" s="2"/>
    </row>
    <row r="59" spans="2:8" x14ac:dyDescent="0.3">
      <c r="B59" s="25"/>
      <c r="C59" s="31" t="s">
        <v>21</v>
      </c>
      <c r="D59" s="14"/>
      <c r="E59" s="4"/>
      <c r="F59" s="55" t="str">
        <f t="shared" si="6"/>
        <v/>
      </c>
      <c r="G59" s="56" t="str">
        <f t="shared" si="7"/>
        <v/>
      </c>
      <c r="H59" s="2"/>
    </row>
    <row r="60" spans="2:8" x14ac:dyDescent="0.3">
      <c r="B60" s="25"/>
      <c r="C60" s="31" t="s">
        <v>22</v>
      </c>
      <c r="D60" s="14"/>
      <c r="E60" s="4"/>
      <c r="F60" s="55" t="str">
        <f t="shared" si="6"/>
        <v/>
      </c>
      <c r="G60" s="56" t="str">
        <f t="shared" si="7"/>
        <v/>
      </c>
      <c r="H60" s="2"/>
    </row>
    <row r="61" spans="2:8" x14ac:dyDescent="0.3">
      <c r="B61" s="25"/>
      <c r="C61" s="31" t="s">
        <v>23</v>
      </c>
      <c r="D61" s="14"/>
      <c r="E61" s="4"/>
      <c r="F61" s="55" t="str">
        <f t="shared" si="6"/>
        <v/>
      </c>
      <c r="G61" s="56" t="str">
        <f t="shared" si="7"/>
        <v/>
      </c>
      <c r="H61" s="2"/>
    </row>
    <row r="62" spans="2:8" x14ac:dyDescent="0.3">
      <c r="B62" s="25"/>
      <c r="C62" s="31" t="s">
        <v>25</v>
      </c>
      <c r="D62" s="14"/>
      <c r="E62" s="4"/>
      <c r="F62" s="55" t="str">
        <f t="shared" si="6"/>
        <v/>
      </c>
      <c r="G62" s="56" t="str">
        <f t="shared" si="7"/>
        <v/>
      </c>
      <c r="H62" s="2"/>
    </row>
    <row r="63" spans="2:8" x14ac:dyDescent="0.3">
      <c r="B63" s="25"/>
      <c r="C63" s="31" t="s">
        <v>26</v>
      </c>
      <c r="D63" s="14"/>
      <c r="E63" s="4"/>
      <c r="F63" s="55" t="str">
        <f t="shared" si="6"/>
        <v/>
      </c>
      <c r="G63" s="56" t="str">
        <f t="shared" si="7"/>
        <v/>
      </c>
      <c r="H63" s="2"/>
    </row>
    <row r="64" spans="2:8" x14ac:dyDescent="0.3">
      <c r="B64" s="25"/>
      <c r="C64" s="31" t="s">
        <v>27</v>
      </c>
      <c r="D64" s="14"/>
      <c r="E64" s="4"/>
      <c r="F64" s="55" t="str">
        <f t="shared" si="6"/>
        <v/>
      </c>
      <c r="G64" s="56" t="str">
        <f t="shared" si="7"/>
        <v/>
      </c>
      <c r="H64" s="2"/>
    </row>
    <row r="65" spans="2:8" ht="15" thickBot="1" x14ac:dyDescent="0.35">
      <c r="B65" s="25"/>
      <c r="C65" s="32" t="s">
        <v>31</v>
      </c>
      <c r="D65" s="16">
        <v>3.024</v>
      </c>
      <c r="E65" s="17" t="s">
        <v>9</v>
      </c>
      <c r="F65" s="57">
        <f t="shared" si="6"/>
        <v>44.799336306128794</v>
      </c>
      <c r="G65" s="58" t="s">
        <v>9</v>
      </c>
      <c r="H65" s="2"/>
    </row>
    <row r="66" spans="2:8" x14ac:dyDescent="0.3">
      <c r="B66" s="25"/>
      <c r="C66" s="54" t="s">
        <v>15</v>
      </c>
      <c r="D66" s="18">
        <v>0.1</v>
      </c>
      <c r="E66" s="19">
        <f>D66*100/D68</f>
        <v>1.4438139790069449</v>
      </c>
      <c r="F66" s="71"/>
      <c r="G66"/>
      <c r="H66" s="2"/>
    </row>
    <row r="67" spans="2:8" ht="15" thickBot="1" x14ac:dyDescent="0.35">
      <c r="B67" s="25"/>
      <c r="C67" s="32" t="s">
        <v>16</v>
      </c>
      <c r="D67" s="16">
        <v>7.5999999999999998E-2</v>
      </c>
      <c r="E67" s="20">
        <f>D67*100/D68</f>
        <v>1.097298624045278</v>
      </c>
      <c r="F67" s="71"/>
      <c r="G67"/>
      <c r="H67" s="2"/>
    </row>
    <row r="68" spans="2:8" customFormat="1" ht="15" thickBot="1" x14ac:dyDescent="0.35">
      <c r="B68" s="25"/>
      <c r="C68" s="33" t="s">
        <v>10</v>
      </c>
      <c r="D68" s="51">
        <f>SUM(D52:D67)</f>
        <v>6.926099999999999</v>
      </c>
      <c r="E68" s="52">
        <f>SUM(E52:E67)</f>
        <v>100.00000000000001</v>
      </c>
      <c r="F68" s="72">
        <f>SUM(F52:F67)</f>
        <v>100</v>
      </c>
      <c r="G68" s="53">
        <f>SUM(G52:G67)</f>
        <v>100.00000000000001</v>
      </c>
      <c r="H68" s="29"/>
    </row>
    <row r="69" spans="2:8" customFormat="1" ht="15" thickBot="1" x14ac:dyDescent="0.35">
      <c r="B69" s="35"/>
      <c r="C69" s="36"/>
      <c r="D69" s="36"/>
      <c r="E69" s="36"/>
      <c r="F69" s="66"/>
      <c r="G69" s="36"/>
      <c r="H69" s="42"/>
    </row>
    <row r="70" spans="2:8" ht="15" thickTop="1" x14ac:dyDescent="0.3"/>
  </sheetData>
  <sheetProtection algorithmName="SHA-512" hashValue="CJHs9t6S1ihp9Br4mMdebugQywONEfZbtO4aXrwCst1WpG5dX9eFMUX0kltTb5CgXR6hrv8znIckcXr3G0a4gQ==" saltValue="4l/1KW7jbLPddkAJAFmkkw==" spinCount="100000" sheet="1" objects="1" scenarios="1"/>
  <mergeCells count="6">
    <mergeCell ref="C27:G27"/>
    <mergeCell ref="C38:G38"/>
    <mergeCell ref="C47:F47"/>
    <mergeCell ref="C9:G9"/>
    <mergeCell ref="C1:H1"/>
    <mergeCell ref="C37:G37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Chapter 18 Testing Seed Mixture</vt:lpstr>
    </vt:vector>
  </TitlesOfParts>
  <Company>Universität Hohenheim (303, 350 und 720)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mkruse</dc:creator>
  <cp:lastModifiedBy>Eddie Goldschagg Private</cp:lastModifiedBy>
  <dcterms:created xsi:type="dcterms:W3CDTF">2015-11-19T06:17:19Z</dcterms:created>
  <dcterms:modified xsi:type="dcterms:W3CDTF">2025-10-23T14:33:58Z</dcterms:modified>
</cp:coreProperties>
</file>